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aLau6800\Desktop\"/>
    </mc:Choice>
  </mc:AlternateContent>
  <xr:revisionPtr revIDLastSave="0" documentId="8_{8295B565-A34C-4BD8-8836-9FCAEA93EA30}" xr6:coauthVersionLast="47" xr6:coauthVersionMax="47" xr10:uidLastSave="{00000000-0000-0000-0000-000000000000}"/>
  <bookViews>
    <workbookView xWindow="-120" yWindow="-120" windowWidth="29040" windowHeight="15720" xr2:uid="{FD9FAF97-7590-4644-9BD4-E246A3C2EFC6}"/>
  </bookViews>
  <sheets>
    <sheet name="BASE" sheetId="1" r:id="rId1"/>
    <sheet name="Tabla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27" i="2" l="1"/>
  <c r="C27" i="2"/>
  <c r="B28" i="2"/>
  <c r="D28" i="2" s="1"/>
  <c r="C28" i="2"/>
  <c r="B29" i="2"/>
  <c r="D29" i="2" s="1"/>
  <c r="C29" i="2"/>
  <c r="B30" i="2"/>
  <c r="D30" i="2" s="1"/>
  <c r="C30" i="2"/>
  <c r="B31" i="2"/>
  <c r="D31" i="2" s="1"/>
  <c r="C31" i="2"/>
  <c r="B32" i="2"/>
  <c r="D32" i="2" s="1"/>
  <c r="C32" i="2"/>
  <c r="B33" i="2"/>
  <c r="D33" i="2" s="1"/>
  <c r="C33" i="2"/>
  <c r="B34" i="2"/>
  <c r="D34" i="2" s="1"/>
  <c r="C34" i="2"/>
  <c r="B35" i="2"/>
  <c r="D35" i="2" s="1"/>
  <c r="C35" i="2"/>
  <c r="C44" i="2" s="1"/>
  <c r="B36" i="2"/>
  <c r="B44" i="2" s="1"/>
  <c r="C36" i="2"/>
  <c r="B37" i="2"/>
  <c r="D37" i="2" s="1"/>
  <c r="C37" i="2"/>
  <c r="B38" i="2"/>
  <c r="C38" i="2"/>
  <c r="B39" i="2"/>
  <c r="C39" i="2"/>
  <c r="B40" i="2"/>
  <c r="C40" i="2"/>
  <c r="B41" i="2"/>
  <c r="C41" i="2"/>
  <c r="B42" i="2"/>
  <c r="C42" i="2"/>
  <c r="D42" i="2" s="1"/>
  <c r="B43" i="2"/>
  <c r="C43" i="2"/>
  <c r="D43" i="2" s="1"/>
  <c r="B15" i="2"/>
  <c r="C15" i="2"/>
  <c r="B16" i="2"/>
  <c r="C16" i="2"/>
  <c r="D38" i="2"/>
  <c r="D39" i="2"/>
  <c r="D40" i="2"/>
  <c r="D41" i="2"/>
  <c r="D27" i="2"/>
  <c r="A29" i="2"/>
  <c r="A30" i="2"/>
  <c r="A31" i="2" s="1"/>
  <c r="A32" i="2" s="1"/>
  <c r="A33" i="2" s="1"/>
  <c r="A34" i="2" s="1"/>
  <c r="A35" i="2" s="1"/>
  <c r="A36" i="2" s="1"/>
  <c r="A37" i="2" s="1"/>
  <c r="A38" i="2" s="1"/>
  <c r="A39" i="2" s="1"/>
  <c r="A40" i="2" s="1"/>
  <c r="A41" i="2" s="1"/>
  <c r="A42" i="2" s="1"/>
  <c r="A43" i="2" s="1"/>
  <c r="A28" i="2"/>
  <c r="A27" i="2"/>
  <c r="B23" i="2"/>
  <c r="B21" i="2"/>
  <c r="C21" i="2" s="1"/>
  <c r="C23" i="2" s="1"/>
  <c r="B22" i="2"/>
  <c r="C22" i="2" s="1"/>
  <c r="B17" i="2"/>
  <c r="C17" i="2"/>
  <c r="D16" i="2"/>
  <c r="D15" i="2"/>
  <c r="D17" i="2" s="1"/>
  <c r="E15" i="2" s="1"/>
  <c r="B5" i="2"/>
  <c r="B6" i="2"/>
  <c r="B8" i="2" s="1"/>
  <c r="B7" i="2"/>
  <c r="B9" i="2"/>
  <c r="B10" i="2"/>
  <c r="D36" i="2" l="1"/>
  <c r="D44" i="2" s="1"/>
  <c r="B11" i="2"/>
  <c r="E16" i="2"/>
  <c r="E17" i="2" s="1"/>
</calcChain>
</file>

<file path=xl/sharedStrings.xml><?xml version="1.0" encoding="utf-8"?>
<sst xmlns="http://schemas.openxmlformats.org/spreadsheetml/2006/main" count="273" uniqueCount="98">
  <si>
    <t>Número de ingreso</t>
  </si>
  <si>
    <t>Fecha consignada</t>
  </si>
  <si>
    <t>Año consignado</t>
  </si>
  <si>
    <t>Mes</t>
  </si>
  <si>
    <t>Estado en fuente</t>
  </si>
  <si>
    <t>formulario 1</t>
  </si>
  <si>
    <t>julio</t>
  </si>
  <si>
    <t>Archivado</t>
  </si>
  <si>
    <t>formulario 2</t>
  </si>
  <si>
    <t>septiembre</t>
  </si>
  <si>
    <t>21525-2026-ING</t>
  </si>
  <si>
    <t>En Seguimiento</t>
  </si>
  <si>
    <t>20000-2025-ING</t>
  </si>
  <si>
    <t>agosto</t>
  </si>
  <si>
    <t>12322-2025-ING</t>
  </si>
  <si>
    <t>mayo</t>
  </si>
  <si>
    <t>16589-2025-ING</t>
  </si>
  <si>
    <t>21125-2025-ING</t>
  </si>
  <si>
    <t>09561-2025-ING</t>
  </si>
  <si>
    <t>abril</t>
  </si>
  <si>
    <t>09367-2025-ING</t>
  </si>
  <si>
    <t>25269-2026-ING</t>
  </si>
  <si>
    <t>17520-2025-ING</t>
  </si>
  <si>
    <t>17105-2026-ING</t>
  </si>
  <si>
    <t>junio</t>
  </si>
  <si>
    <t>17104-2026-ING</t>
  </si>
  <si>
    <t>12046-2025-ING</t>
  </si>
  <si>
    <t>10956-2026-ING</t>
  </si>
  <si>
    <t>marzo</t>
  </si>
  <si>
    <t>10063-2025-ING</t>
  </si>
  <si>
    <t>29859-2025-ING</t>
  </si>
  <si>
    <t>noviembre</t>
  </si>
  <si>
    <t>29150-2025-ING</t>
  </si>
  <si>
    <t>25095-2025-ING</t>
  </si>
  <si>
    <t>octubre</t>
  </si>
  <si>
    <t>24292-2025-ING</t>
  </si>
  <si>
    <t>23201-2025-ING</t>
  </si>
  <si>
    <t>22823-2025-ING</t>
  </si>
  <si>
    <t>22772-2025-ING</t>
  </si>
  <si>
    <t>22638-2026-ING</t>
  </si>
  <si>
    <t>22493-2026-ING</t>
  </si>
  <si>
    <t>21684-2026-ING</t>
  </si>
  <si>
    <t>21470-2026-ING</t>
  </si>
  <si>
    <t>21347-2025-ING</t>
  </si>
  <si>
    <t>21341-2026-ING</t>
  </si>
  <si>
    <t>21036-2025-ING</t>
  </si>
  <si>
    <t>20536-2026-ING</t>
  </si>
  <si>
    <t>20185-2025-ING</t>
  </si>
  <si>
    <t>20021-2025-ING</t>
  </si>
  <si>
    <t>17823-2026-ING</t>
  </si>
  <si>
    <t>17583-2025-ING</t>
  </si>
  <si>
    <t>17535-2026-ING</t>
  </si>
  <si>
    <t>17310-2026-ING</t>
  </si>
  <si>
    <t>17126-2026-ING</t>
  </si>
  <si>
    <t>15423-2026-ING</t>
  </si>
  <si>
    <t>14982-2026-ING</t>
  </si>
  <si>
    <t>13227-2026-ING</t>
  </si>
  <si>
    <t>13213-2026-ING</t>
  </si>
  <si>
    <t>13114-2026-ING</t>
  </si>
  <si>
    <t>12684-2025-ING</t>
  </si>
  <si>
    <t>12055-2025-ING</t>
  </si>
  <si>
    <t>12044-2025-ING</t>
  </si>
  <si>
    <t>11859-2025-ING</t>
  </si>
  <si>
    <t>11775-2025-ING</t>
  </si>
  <si>
    <t>11731-2025-ING</t>
  </si>
  <si>
    <t>10194-2025-ING</t>
  </si>
  <si>
    <t>09899-2025-ING</t>
  </si>
  <si>
    <t>09395-2025-ING</t>
  </si>
  <si>
    <t>07657-2026-ING</t>
  </si>
  <si>
    <t>06567-2026-ING</t>
  </si>
  <si>
    <t>06278-2026-ING</t>
  </si>
  <si>
    <t>05325-2026-ING</t>
  </si>
  <si>
    <t>febrero</t>
  </si>
  <si>
    <t>03903-2026-ING</t>
  </si>
  <si>
    <t>03691-2026-ING</t>
  </si>
  <si>
    <t>01775-2026-ING</t>
  </si>
  <si>
    <t>enero</t>
  </si>
  <si>
    <t>#</t>
  </si>
  <si>
    <t>Medio</t>
  </si>
  <si>
    <t>Formulario Web</t>
  </si>
  <si>
    <t>Correo Electrónico</t>
  </si>
  <si>
    <t>Informe de solicitudes de información</t>
  </si>
  <si>
    <t>Fuente: hoja BASE (Tabla1). Cifras calculadas con fórmulas; se actualizan al agregar registros.</t>
  </si>
  <si>
    <t>Indicadores clave</t>
  </si>
  <si>
    <t>Total de solicitudes</t>
  </si>
  <si>
    <t>Archivadas</t>
  </si>
  <si>
    <t>En seguimiento</t>
  </si>
  <si>
    <t>% archivadas</t>
  </si>
  <si>
    <t>Primera fecha registrada</t>
  </si>
  <si>
    <t>Última fecha registrada</t>
  </si>
  <si>
    <t>Promedio mensual de solicitudes</t>
  </si>
  <si>
    <t>Solicitudes por año y estado</t>
  </si>
  <si>
    <t>Año</t>
  </si>
  <si>
    <t>Total</t>
  </si>
  <si>
    <t>% del total</t>
  </si>
  <si>
    <t>Solicitudes por medio de ingreso</t>
  </si>
  <si>
    <t>Cantidad</t>
  </si>
  <si>
    <t>Evolución mensual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</si>
</sst>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8" formatCode="0.0%"/>
    <numFmt numFmtId="169" formatCode="dd/mm/yyyy"/>
    <numFmt numFmtId="170" formatCode="0.0"/>
    <numFmt numFmtId="171" formatCode="#,##0;\(#,##0\);&quot;-&quot;"/>
    <numFmt numFmtId="172" formatCode="mmm\ yyyy"/>
  </numFmts>
  <fonts count="9" x14ac:knownFonts="1">
    <font>
      <sz val="11"/>
      <color theme="1"/>
      <name val="Aptos Narrow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</font>
    <font>
      <b/>
      <sz val="16"/>
      <color rgb="FF1F3864"/>
      <name val="Calibri"/>
      <family val="2"/>
    </font>
    <font>
      <i/>
      <sz val="9"/>
      <color rgb="FF595959"/>
      <name val="Calibri"/>
      <family val="2"/>
    </font>
    <font>
      <b/>
      <sz val="12"/>
      <color rgb="FF1F3864"/>
      <name val="Calibri"/>
      <family val="2"/>
    </font>
    <font>
      <b/>
      <sz val="11"/>
      <color rgb="FFFFFFFF"/>
      <name val="Calibri"/>
      <family val="2"/>
    </font>
    <font>
      <b/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1F3864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F2F2F2"/>
        <bgColor indexed="64"/>
      </patternFill>
    </fill>
  </fills>
  <borders count="11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/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CCCCCC"/>
      </left>
      <right/>
      <top/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/>
      <top style="medium">
        <color rgb="FFCCCCCC"/>
      </top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4" xfId="0" applyFont="1" applyFill="1" applyBorder="1" applyAlignment="1">
      <alignment horizontal="center" vertical="top" wrapText="1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14" fontId="2" fillId="0" borderId="1" xfId="0" applyNumberFormat="1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center" vertical="top" wrapText="1"/>
    </xf>
    <xf numFmtId="14" fontId="2" fillId="0" borderId="8" xfId="0" applyNumberFormat="1" applyFont="1" applyFill="1" applyBorder="1" applyAlignment="1">
      <alignment horizontal="center" vertical="top" wrapText="1"/>
    </xf>
    <xf numFmtId="0" fontId="2" fillId="0" borderId="9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 wrapText="1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2" borderId="0" xfId="0" applyFont="1" applyFill="1" applyAlignment="1">
      <alignment horizontal="center" wrapText="1"/>
    </xf>
    <xf numFmtId="0" fontId="8" fillId="0" borderId="0" xfId="0" applyFont="1"/>
    <xf numFmtId="0" fontId="8" fillId="3" borderId="10" xfId="0" applyFont="1" applyFill="1" applyBorder="1"/>
    <xf numFmtId="3" fontId="3" fillId="4" borderId="0" xfId="0" applyNumberFormat="1" applyFont="1" applyFill="1"/>
    <xf numFmtId="168" fontId="3" fillId="4" borderId="0" xfId="0" applyNumberFormat="1" applyFont="1" applyFill="1"/>
    <xf numFmtId="169" fontId="3" fillId="4" borderId="0" xfId="0" applyNumberFormat="1" applyFont="1" applyFill="1"/>
    <xf numFmtId="170" fontId="3" fillId="4" borderId="0" xfId="0" applyNumberFormat="1" applyFont="1" applyFill="1"/>
    <xf numFmtId="49" fontId="3" fillId="0" borderId="0" xfId="0" applyNumberFormat="1" applyFont="1"/>
    <xf numFmtId="171" fontId="3" fillId="0" borderId="0" xfId="0" applyNumberFormat="1" applyFont="1"/>
    <xf numFmtId="171" fontId="8" fillId="3" borderId="10" xfId="0" applyNumberFormat="1" applyFont="1" applyFill="1" applyBorder="1"/>
    <xf numFmtId="168" fontId="3" fillId="0" borderId="0" xfId="0" applyNumberFormat="1" applyFont="1"/>
    <xf numFmtId="168" fontId="8" fillId="3" borderId="10" xfId="0" applyNumberFormat="1" applyFont="1" applyFill="1" applyBorder="1"/>
    <xf numFmtId="3" fontId="3" fillId="0" borderId="0" xfId="0" applyNumberFormat="1" applyFont="1"/>
    <xf numFmtId="3" fontId="8" fillId="3" borderId="10" xfId="0" applyNumberFormat="1" applyFont="1" applyFill="1" applyBorder="1"/>
    <xf numFmtId="172" fontId="3" fillId="0" borderId="0" xfId="0" applyNumberFormat="1" applyFont="1" applyAlignment="1">
      <alignment horizontal="left"/>
    </xf>
    <xf numFmtId="169" fontId="3" fillId="0" borderId="0" xfId="0" applyNumberFormat="1" applyFont="1" applyAlignment="1">
      <alignment horizontal="center"/>
    </xf>
    <xf numFmtId="3" fontId="3" fillId="0" borderId="0" xfId="0" applyNumberFormat="1" applyFont="1" applyAlignment="1">
      <alignment horizontal="center"/>
    </xf>
  </cellXfs>
  <cellStyles count="1">
    <cellStyle name="Normal" xfId="0" builtinId="0"/>
  </cellStyles>
  <dxfs count="13">
    <dxf>
      <font>
        <color rgb="FFC00000"/>
      </font>
      <fill>
        <patternFill patternType="solid">
          <fgColor indexed="64"/>
          <bgColor rgb="FFFCE4D6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top" textRotation="0" wrapText="1" indent="0" justifyLastLine="0" shrinkToFit="0" readingOrder="0"/>
      <border diagonalUp="0" diagonalDown="0">
        <left style="medium">
          <color rgb="FFCCCCCC"/>
        </left>
        <right style="medium">
          <color rgb="FFCCCCCC"/>
        </right>
        <top style="medium">
          <color rgb="FFCCCCCC"/>
        </top>
        <bottom style="medium">
          <color rgb="FFCCCCCC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top" textRotation="0" wrapText="1" indent="0" justifyLastLine="0" shrinkToFit="0" readingOrder="0"/>
      <border diagonalUp="0" diagonalDown="0" outline="0">
        <left style="medium">
          <color rgb="FFCCCCCC"/>
        </left>
        <right style="medium">
          <color rgb="FFCCCCCC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top" textRotation="0" wrapText="1" indent="0" justifyLastLine="0" shrinkToFit="0" readingOrder="0"/>
      <border diagonalUp="0" diagonalDown="0" outline="0">
        <left style="medium">
          <color rgb="FFCCCCCC"/>
        </left>
        <right/>
        <top style="medium">
          <color rgb="FFCCCCCC"/>
        </top>
        <bottom style="medium">
          <color rgb="FFCCCCCC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top" textRotation="0" wrapText="1" indent="0" justifyLastLine="0" shrinkToFit="0" readingOrder="0"/>
      <border diagonalUp="0" diagonalDown="0" outline="0">
        <left style="medium">
          <color rgb="FFCCCCCC"/>
        </left>
        <right style="medium">
          <color rgb="FFCCCCCC"/>
        </right>
        <top style="medium">
          <color rgb="FFCCCCCC"/>
        </top>
        <bottom style="medium">
          <color rgb="FFCCCCCC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top" textRotation="0" wrapText="1" indent="0" justifyLastLine="0" shrinkToFit="0" readingOrder="0"/>
      <border diagonalUp="0" diagonalDown="0" outline="0">
        <left style="medium">
          <color rgb="FFCCCCCC"/>
        </left>
        <right style="medium">
          <color rgb="FFCCCCCC"/>
        </right>
        <top style="medium">
          <color rgb="FFCCCCCC"/>
        </top>
        <bottom style="medium">
          <color rgb="FFCCCCCC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9" formatCode="d/m/yyyy"/>
      <fill>
        <patternFill patternType="none">
          <fgColor indexed="64"/>
          <bgColor auto="1"/>
        </patternFill>
      </fill>
      <alignment horizontal="center" vertical="top" textRotation="0" wrapText="1" indent="0" justifyLastLine="0" shrinkToFit="0" readingOrder="0"/>
      <border diagonalUp="0" diagonalDown="0" outline="0">
        <left style="medium">
          <color rgb="FFCCCCCC"/>
        </left>
        <right style="medium">
          <color rgb="FFCCCCCC"/>
        </right>
        <top style="medium">
          <color rgb="FFCCCCCC"/>
        </top>
        <bottom style="medium">
          <color rgb="FFCCCCCC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top" textRotation="0" wrapText="1" indent="0" justifyLastLine="0" shrinkToFit="0" readingOrder="0"/>
      <border diagonalUp="0" diagonalDown="0" outline="0">
        <left style="medium">
          <color rgb="FFCCCCCC"/>
        </left>
        <right style="medium">
          <color rgb="FFCCCCCC"/>
        </right>
        <top style="medium">
          <color rgb="FFCCCCCC"/>
        </top>
        <bottom style="medium">
          <color rgb="FFCCCCCC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top" textRotation="0" wrapText="1" indent="0" justifyLastLine="0" shrinkToFit="0" readingOrder="0"/>
      <border diagonalUp="0" diagonalDown="0" outline="0">
        <left/>
        <right style="medium">
          <color rgb="FFCCCCCC"/>
        </right>
        <top style="medium">
          <color rgb="FFCCCCCC"/>
        </top>
        <bottom style="medium">
          <color rgb="FFCCCCCC"/>
        </bottom>
      </border>
    </dxf>
    <dxf>
      <border outline="0">
        <top style="medium">
          <color rgb="FFCCCCCC"/>
        </top>
      </border>
    </dxf>
    <dxf>
      <border outline="0">
        <bottom style="medium">
          <color rgb="FFCCCCCC"/>
        </bottom>
      </border>
    </dxf>
    <dxf>
      <border outline="0">
        <left style="medium">
          <color rgb="FFCCCCCC"/>
        </left>
        <right style="medium">
          <color rgb="FFCCCCCC"/>
        </right>
        <top style="medium">
          <color rgb="FFCCCCCC"/>
        </top>
        <bottom style="medium">
          <color rgb="FFCCCCCC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Solicitudes por mes y estado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Tablas!$B$26</c:f>
              <c:strCache>
                <c:ptCount val="1"/>
                <c:pt idx="0">
                  <c:v>Archivado</c:v>
                </c:pt>
              </c:strCache>
            </c:strRef>
          </c:tx>
          <c:spPr>
            <a:solidFill>
              <a:srgbClr val="1F3864"/>
            </a:solidFill>
            <a:ln>
              <a:noFill/>
            </a:ln>
            <a:effectLst/>
          </c:spPr>
          <c:invertIfNegative val="0"/>
          <c:cat>
            <c:numRef>
              <c:f>Tablas!$A$27:$A$43</c:f>
              <c:numCache>
                <c:formatCode>mmm\ yyyy</c:formatCode>
                <c:ptCount val="17"/>
                <c:pt idx="0">
                  <c:v>45748</c:v>
                </c:pt>
                <c:pt idx="1">
                  <c:v>45778</c:v>
                </c:pt>
                <c:pt idx="2">
                  <c:v>45809</c:v>
                </c:pt>
                <c:pt idx="3">
                  <c:v>45839</c:v>
                </c:pt>
                <c:pt idx="4">
                  <c:v>45870</c:v>
                </c:pt>
                <c:pt idx="5">
                  <c:v>45901</c:v>
                </c:pt>
                <c:pt idx="6">
                  <c:v>45931</c:v>
                </c:pt>
                <c:pt idx="7">
                  <c:v>45962</c:v>
                </c:pt>
                <c:pt idx="8">
                  <c:v>45992</c:v>
                </c:pt>
                <c:pt idx="9">
                  <c:v>46023</c:v>
                </c:pt>
                <c:pt idx="10">
                  <c:v>46054</c:v>
                </c:pt>
                <c:pt idx="11">
                  <c:v>46082</c:v>
                </c:pt>
                <c:pt idx="12">
                  <c:v>46113</c:v>
                </c:pt>
                <c:pt idx="13">
                  <c:v>46143</c:v>
                </c:pt>
                <c:pt idx="14">
                  <c:v>46174</c:v>
                </c:pt>
                <c:pt idx="15">
                  <c:v>46204</c:v>
                </c:pt>
                <c:pt idx="16">
                  <c:v>46235</c:v>
                </c:pt>
              </c:numCache>
            </c:numRef>
          </c:cat>
          <c:val>
            <c:numRef>
              <c:f>Tablas!$B$27:$B$43</c:f>
              <c:numCache>
                <c:formatCode>#\ ##0;\(#\ ##0\);"-"</c:formatCode>
                <c:ptCount val="17"/>
                <c:pt idx="0">
                  <c:v>4</c:v>
                </c:pt>
                <c:pt idx="1">
                  <c:v>9</c:v>
                </c:pt>
                <c:pt idx="2">
                  <c:v>1</c:v>
                </c:pt>
                <c:pt idx="3">
                  <c:v>4</c:v>
                </c:pt>
                <c:pt idx="4">
                  <c:v>6</c:v>
                </c:pt>
                <c:pt idx="5">
                  <c:v>5</c:v>
                </c:pt>
                <c:pt idx="6">
                  <c:v>1</c:v>
                </c:pt>
                <c:pt idx="7">
                  <c:v>2</c:v>
                </c:pt>
                <c:pt idx="8">
                  <c:v>0</c:v>
                </c:pt>
                <c:pt idx="9">
                  <c:v>1</c:v>
                </c:pt>
                <c:pt idx="10">
                  <c:v>3</c:v>
                </c:pt>
                <c:pt idx="11">
                  <c:v>4</c:v>
                </c:pt>
                <c:pt idx="12">
                  <c:v>0</c:v>
                </c:pt>
                <c:pt idx="13">
                  <c:v>5</c:v>
                </c:pt>
                <c:pt idx="14">
                  <c:v>6</c:v>
                </c:pt>
                <c:pt idx="15">
                  <c:v>2</c:v>
                </c:pt>
                <c:pt idx="1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BFD-4CB4-BC54-07B7B5DE5D32}"/>
            </c:ext>
          </c:extLst>
        </c:ser>
        <c:ser>
          <c:idx val="1"/>
          <c:order val="1"/>
          <c:tx>
            <c:strRef>
              <c:f>Tablas!$C$26</c:f>
              <c:strCache>
                <c:ptCount val="1"/>
                <c:pt idx="0">
                  <c:v>En Seguimiento</c:v>
                </c:pt>
              </c:strCache>
            </c:strRef>
          </c:tx>
          <c:spPr>
            <a:solidFill>
              <a:srgbClr val="ED7D31"/>
            </a:solidFill>
            <a:ln>
              <a:noFill/>
            </a:ln>
            <a:effectLst/>
          </c:spPr>
          <c:invertIfNegative val="0"/>
          <c:cat>
            <c:numRef>
              <c:f>Tablas!$A$27:$A$43</c:f>
              <c:numCache>
                <c:formatCode>mmm\ yyyy</c:formatCode>
                <c:ptCount val="17"/>
                <c:pt idx="0">
                  <c:v>45748</c:v>
                </c:pt>
                <c:pt idx="1">
                  <c:v>45778</c:v>
                </c:pt>
                <c:pt idx="2">
                  <c:v>45809</c:v>
                </c:pt>
                <c:pt idx="3">
                  <c:v>45839</c:v>
                </c:pt>
                <c:pt idx="4">
                  <c:v>45870</c:v>
                </c:pt>
                <c:pt idx="5">
                  <c:v>45901</c:v>
                </c:pt>
                <c:pt idx="6">
                  <c:v>45931</c:v>
                </c:pt>
                <c:pt idx="7">
                  <c:v>45962</c:v>
                </c:pt>
                <c:pt idx="8">
                  <c:v>45992</c:v>
                </c:pt>
                <c:pt idx="9">
                  <c:v>46023</c:v>
                </c:pt>
                <c:pt idx="10">
                  <c:v>46054</c:v>
                </c:pt>
                <c:pt idx="11">
                  <c:v>46082</c:v>
                </c:pt>
                <c:pt idx="12">
                  <c:v>46113</c:v>
                </c:pt>
                <c:pt idx="13">
                  <c:v>46143</c:v>
                </c:pt>
                <c:pt idx="14">
                  <c:v>46174</c:v>
                </c:pt>
                <c:pt idx="15">
                  <c:v>46204</c:v>
                </c:pt>
                <c:pt idx="16">
                  <c:v>46235</c:v>
                </c:pt>
              </c:numCache>
            </c:numRef>
          </c:cat>
          <c:val>
            <c:numRef>
              <c:f>Tablas!$C$27:$C$43</c:f>
              <c:numCache>
                <c:formatCode>#\ ##0;\(#\ ##0\);"-"</c:formatCode>
                <c:ptCount val="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5</c:v>
                </c:pt>
                <c:pt idx="16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BFD-4CB4-BC54-07B7B5DE5D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453181359"/>
        <c:axId val="2013404047"/>
      </c:barChart>
      <c:dateAx>
        <c:axId val="1453181359"/>
        <c:scaling>
          <c:orientation val="minMax"/>
        </c:scaling>
        <c:delete val="0"/>
        <c:axPos val="b"/>
        <c:numFmt formatCode="mmm\ 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R"/>
          </a:p>
        </c:txPr>
        <c:crossAx val="2013404047"/>
        <c:crosses val="autoZero"/>
        <c:auto val="1"/>
        <c:lblOffset val="100"/>
        <c:baseTimeUnit val="months"/>
      </c:dateAx>
      <c:valAx>
        <c:axId val="201340404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\ ##0;\(#\ ##0\);&quot;-&quot;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R"/>
          </a:p>
        </c:txPr>
        <c:crossAx val="145318135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295275</xdr:colOff>
      <xdr:row>1</xdr:row>
      <xdr:rowOff>66675</xdr:rowOff>
    </xdr:from>
    <xdr:to>
      <xdr:col>14</xdr:col>
      <xdr:colOff>295275</xdr:colOff>
      <xdr:row>22</xdr:row>
      <xdr:rowOff>47625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9A9BF35B-370B-7AE6-089A-17BD65CDA42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802C920-5D99-4BCC-8210-E7664F6DFCAC}" name="Tabla1" displayName="Tabla1" ref="A1:G60" totalsRowShown="0" headerRowDxfId="3" dataDxfId="2" headerRowBorderDxfId="11" tableBorderDxfId="12" totalsRowBorderDxfId="10">
  <autoFilter ref="A1:G60" xr:uid="{7802C920-5D99-4BCC-8210-E7664F6DFCAC}"/>
  <tableColumns count="7">
    <tableColumn id="1" xr3:uid="{F308BFB2-9CF0-43BC-859B-8BF822E8612C}" name="#" dataDxfId="9"/>
    <tableColumn id="2" xr3:uid="{6A578F87-A0C5-41C0-BBD3-51E847561E7C}" name="Número de ingreso" dataDxfId="8"/>
    <tableColumn id="3" xr3:uid="{F2243DAB-C592-43BB-BEC1-BE31A1157710}" name="Fecha consignada" dataDxfId="7"/>
    <tableColumn id="4" xr3:uid="{A118E729-24E5-45FF-8E62-C366AFAF13EB}" name="Año consignado" dataDxfId="6"/>
    <tableColumn id="5" xr3:uid="{12665693-5137-4371-828B-BD0C799924D7}" name="Mes" dataDxfId="5"/>
    <tableColumn id="6" xr3:uid="{39D434F0-AC0B-4B00-9C48-CDF812A9143E}" name="Estado en fuente" dataDxfId="4"/>
    <tableColumn id="7" xr3:uid="{6FBD56EC-39A8-4B87-AC71-A65D3D1DE572}" name="Medio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3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CB14E77E-20EF-4A23-B688-B76064577E42}">
  <we:reference id="WA200009404" version="1.0.0.8" store="Omex" storeType="OMEX"/>
  <we:alternateReferences>
    <we:reference id="WA200009404" version="1.0.0.8" store="WA200009404" storeType="OMEX"/>
  </we:alternateReferences>
  <we:properties>
    <we:property name="claude.fileId" value="&quot;c62f7de9-c5fb-4674-9fca-1623394be27e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58A7E5-5F2A-44DA-A3D1-220CB6A7D705}">
  <dimension ref="A1:G60"/>
  <sheetViews>
    <sheetView tabSelected="1" workbookViewId="0">
      <selection activeCell="J52" sqref="J52"/>
    </sheetView>
  </sheetViews>
  <sheetFormatPr baseColWidth="10" defaultRowHeight="15" x14ac:dyDescent="0.25"/>
  <cols>
    <col min="1" max="1" width="14.7109375" customWidth="1"/>
    <col min="2" max="2" width="20.42578125" customWidth="1"/>
    <col min="3" max="3" width="19.7109375" customWidth="1"/>
    <col min="4" max="4" width="17.7109375" customWidth="1"/>
    <col min="5" max="5" width="14.7109375" customWidth="1"/>
    <col min="6" max="6" width="18.28515625" customWidth="1"/>
    <col min="7" max="7" width="18.140625" customWidth="1"/>
  </cols>
  <sheetData>
    <row r="1" spans="1:7" ht="15.75" thickBot="1" x14ac:dyDescent="0.3">
      <c r="A1" s="1" t="s">
        <v>77</v>
      </c>
      <c r="B1" s="2" t="s">
        <v>0</v>
      </c>
      <c r="C1" s="2" t="s">
        <v>1</v>
      </c>
      <c r="D1" s="2" t="s">
        <v>2</v>
      </c>
      <c r="E1" s="2" t="s">
        <v>3</v>
      </c>
      <c r="F1" s="3" t="s">
        <v>4</v>
      </c>
      <c r="G1" s="2" t="s">
        <v>78</v>
      </c>
    </row>
    <row r="2" spans="1:7" ht="26.25" thickBot="1" x14ac:dyDescent="0.3">
      <c r="A2" s="4">
        <v>1</v>
      </c>
      <c r="B2" s="5" t="s">
        <v>5</v>
      </c>
      <c r="C2" s="6">
        <v>45840</v>
      </c>
      <c r="D2" s="5">
        <v>2025</v>
      </c>
      <c r="E2" s="5" t="s">
        <v>6</v>
      </c>
      <c r="F2" s="7" t="s">
        <v>7</v>
      </c>
      <c r="G2" s="12" t="s">
        <v>79</v>
      </c>
    </row>
    <row r="3" spans="1:7" ht="26.25" thickBot="1" x14ac:dyDescent="0.3">
      <c r="A3" s="4">
        <v>2</v>
      </c>
      <c r="B3" s="5" t="s">
        <v>8</v>
      </c>
      <c r="C3" s="6">
        <v>45910</v>
      </c>
      <c r="D3" s="5">
        <v>2025</v>
      </c>
      <c r="E3" s="5" t="s">
        <v>9</v>
      </c>
      <c r="F3" s="7" t="s">
        <v>7</v>
      </c>
      <c r="G3" s="5" t="s">
        <v>80</v>
      </c>
    </row>
    <row r="4" spans="1:7" ht="26.25" thickBot="1" x14ac:dyDescent="0.3">
      <c r="A4" s="4">
        <v>3</v>
      </c>
      <c r="B4" s="5" t="s">
        <v>10</v>
      </c>
      <c r="C4" s="6">
        <v>46216</v>
      </c>
      <c r="D4" s="5">
        <v>2026</v>
      </c>
      <c r="E4" s="5" t="s">
        <v>6</v>
      </c>
      <c r="F4" s="7" t="s">
        <v>11</v>
      </c>
      <c r="G4" s="5" t="s">
        <v>80</v>
      </c>
    </row>
    <row r="5" spans="1:7" ht="26.25" thickBot="1" x14ac:dyDescent="0.3">
      <c r="A5" s="4">
        <v>4</v>
      </c>
      <c r="B5" s="5" t="s">
        <v>12</v>
      </c>
      <c r="C5" s="6">
        <v>45881</v>
      </c>
      <c r="D5" s="5">
        <v>2025</v>
      </c>
      <c r="E5" s="5" t="s">
        <v>13</v>
      </c>
      <c r="F5" s="7" t="s">
        <v>7</v>
      </c>
      <c r="G5" s="5" t="s">
        <v>80</v>
      </c>
    </row>
    <row r="6" spans="1:7" ht="26.25" thickBot="1" x14ac:dyDescent="0.3">
      <c r="A6" s="4">
        <v>5</v>
      </c>
      <c r="B6" s="5" t="s">
        <v>14</v>
      </c>
      <c r="C6" s="6">
        <v>45804</v>
      </c>
      <c r="D6" s="5">
        <v>2025</v>
      </c>
      <c r="E6" s="5" t="s">
        <v>15</v>
      </c>
      <c r="F6" s="7" t="s">
        <v>7</v>
      </c>
      <c r="G6" s="5" t="s">
        <v>80</v>
      </c>
    </row>
    <row r="7" spans="1:7" ht="26.25" thickBot="1" x14ac:dyDescent="0.3">
      <c r="A7" s="4">
        <v>6</v>
      </c>
      <c r="B7" s="5" t="s">
        <v>16</v>
      </c>
      <c r="C7" s="6">
        <v>45848</v>
      </c>
      <c r="D7" s="5">
        <v>2025</v>
      </c>
      <c r="E7" s="5" t="s">
        <v>6</v>
      </c>
      <c r="F7" s="7" t="s">
        <v>7</v>
      </c>
      <c r="G7" s="5" t="s">
        <v>80</v>
      </c>
    </row>
    <row r="8" spans="1:7" ht="26.25" thickBot="1" x14ac:dyDescent="0.3">
      <c r="A8" s="4">
        <v>7</v>
      </c>
      <c r="B8" s="5" t="s">
        <v>17</v>
      </c>
      <c r="C8" s="6">
        <v>45896</v>
      </c>
      <c r="D8" s="5">
        <v>2025</v>
      </c>
      <c r="E8" s="5" t="s">
        <v>13</v>
      </c>
      <c r="F8" s="7" t="s">
        <v>7</v>
      </c>
      <c r="G8" s="5" t="s">
        <v>80</v>
      </c>
    </row>
    <row r="9" spans="1:7" ht="26.25" thickBot="1" x14ac:dyDescent="0.3">
      <c r="A9" s="4">
        <v>8</v>
      </c>
      <c r="B9" s="5" t="s">
        <v>18</v>
      </c>
      <c r="C9" s="6">
        <v>45775</v>
      </c>
      <c r="D9" s="5">
        <v>2025</v>
      </c>
      <c r="E9" s="5" t="s">
        <v>19</v>
      </c>
      <c r="F9" s="7" t="s">
        <v>7</v>
      </c>
      <c r="G9" s="5" t="s">
        <v>80</v>
      </c>
    </row>
    <row r="10" spans="1:7" ht="26.25" thickBot="1" x14ac:dyDescent="0.3">
      <c r="A10" s="4">
        <v>9</v>
      </c>
      <c r="B10" s="5" t="s">
        <v>20</v>
      </c>
      <c r="C10" s="6">
        <v>45776</v>
      </c>
      <c r="D10" s="5">
        <v>2025</v>
      </c>
      <c r="E10" s="5" t="s">
        <v>19</v>
      </c>
      <c r="F10" s="7" t="s">
        <v>7</v>
      </c>
      <c r="G10" s="5" t="s">
        <v>80</v>
      </c>
    </row>
    <row r="11" spans="1:7" ht="26.25" thickBot="1" x14ac:dyDescent="0.3">
      <c r="A11" s="4">
        <v>10</v>
      </c>
      <c r="B11" s="5" t="s">
        <v>21</v>
      </c>
      <c r="C11" s="6">
        <v>46245</v>
      </c>
      <c r="D11" s="5">
        <v>2026</v>
      </c>
      <c r="E11" s="5" t="s">
        <v>13</v>
      </c>
      <c r="F11" s="7" t="s">
        <v>11</v>
      </c>
      <c r="G11" s="5" t="s">
        <v>80</v>
      </c>
    </row>
    <row r="12" spans="1:7" ht="26.25" thickBot="1" x14ac:dyDescent="0.3">
      <c r="A12" s="4">
        <v>11</v>
      </c>
      <c r="B12" s="5" t="s">
        <v>22</v>
      </c>
      <c r="C12" s="6">
        <v>45859</v>
      </c>
      <c r="D12" s="5">
        <v>2025</v>
      </c>
      <c r="E12" s="5" t="s">
        <v>6</v>
      </c>
      <c r="F12" s="7" t="s">
        <v>7</v>
      </c>
      <c r="G12" s="5" t="s">
        <v>80</v>
      </c>
    </row>
    <row r="13" spans="1:7" ht="26.25" thickBot="1" x14ac:dyDescent="0.3">
      <c r="A13" s="4">
        <v>12</v>
      </c>
      <c r="B13" s="5" t="s">
        <v>23</v>
      </c>
      <c r="C13" s="6">
        <v>46181</v>
      </c>
      <c r="D13" s="5">
        <v>2026</v>
      </c>
      <c r="E13" s="5" t="s">
        <v>24</v>
      </c>
      <c r="F13" s="7" t="s">
        <v>7</v>
      </c>
      <c r="G13" s="5" t="s">
        <v>80</v>
      </c>
    </row>
    <row r="14" spans="1:7" ht="26.25" thickBot="1" x14ac:dyDescent="0.3">
      <c r="A14" s="4">
        <v>13</v>
      </c>
      <c r="B14" s="5" t="s">
        <v>25</v>
      </c>
      <c r="C14" s="6">
        <v>46181</v>
      </c>
      <c r="D14" s="5">
        <v>2026</v>
      </c>
      <c r="E14" s="5" t="s">
        <v>24</v>
      </c>
      <c r="F14" s="7" t="s">
        <v>7</v>
      </c>
      <c r="G14" s="5" t="s">
        <v>80</v>
      </c>
    </row>
    <row r="15" spans="1:7" ht="26.25" thickBot="1" x14ac:dyDescent="0.3">
      <c r="A15" s="4">
        <v>14</v>
      </c>
      <c r="B15" s="5" t="s">
        <v>26</v>
      </c>
      <c r="C15" s="6">
        <v>45776</v>
      </c>
      <c r="D15" s="5">
        <v>2025</v>
      </c>
      <c r="E15" s="5" t="s">
        <v>19</v>
      </c>
      <c r="F15" s="7" t="s">
        <v>7</v>
      </c>
      <c r="G15" s="5" t="s">
        <v>80</v>
      </c>
    </row>
    <row r="16" spans="1:7" ht="26.25" thickBot="1" x14ac:dyDescent="0.3">
      <c r="A16" s="4">
        <v>15</v>
      </c>
      <c r="B16" s="5" t="s">
        <v>27</v>
      </c>
      <c r="C16" s="6">
        <v>46104</v>
      </c>
      <c r="D16" s="5">
        <v>2026</v>
      </c>
      <c r="E16" s="5" t="s">
        <v>28</v>
      </c>
      <c r="F16" s="7" t="s">
        <v>7</v>
      </c>
      <c r="G16" s="5" t="s">
        <v>80</v>
      </c>
    </row>
    <row r="17" spans="1:7" ht="26.25" thickBot="1" x14ac:dyDescent="0.3">
      <c r="A17" s="4">
        <v>16</v>
      </c>
      <c r="B17" s="5" t="s">
        <v>29</v>
      </c>
      <c r="C17" s="6">
        <v>45783</v>
      </c>
      <c r="D17" s="5">
        <v>2025</v>
      </c>
      <c r="E17" s="5" t="s">
        <v>15</v>
      </c>
      <c r="F17" s="7" t="s">
        <v>7</v>
      </c>
      <c r="G17" s="5" t="s">
        <v>80</v>
      </c>
    </row>
    <row r="18" spans="1:7" ht="26.25" thickBot="1" x14ac:dyDescent="0.3">
      <c r="A18" s="4">
        <v>17</v>
      </c>
      <c r="B18" s="5" t="s">
        <v>30</v>
      </c>
      <c r="C18" s="6">
        <v>45966</v>
      </c>
      <c r="D18" s="5">
        <v>2025</v>
      </c>
      <c r="E18" s="5" t="s">
        <v>31</v>
      </c>
      <c r="F18" s="7" t="s">
        <v>7</v>
      </c>
      <c r="G18" s="5" t="s">
        <v>80</v>
      </c>
    </row>
    <row r="19" spans="1:7" ht="26.25" thickBot="1" x14ac:dyDescent="0.3">
      <c r="A19" s="4">
        <v>18</v>
      </c>
      <c r="B19" s="5" t="s">
        <v>32</v>
      </c>
      <c r="C19" s="6">
        <v>45973</v>
      </c>
      <c r="D19" s="5">
        <v>2025</v>
      </c>
      <c r="E19" s="5" t="s">
        <v>31</v>
      </c>
      <c r="F19" s="7" t="s">
        <v>7</v>
      </c>
      <c r="G19" s="5" t="s">
        <v>80</v>
      </c>
    </row>
    <row r="20" spans="1:7" ht="26.25" thickBot="1" x14ac:dyDescent="0.3">
      <c r="A20" s="4">
        <v>19</v>
      </c>
      <c r="B20" s="5" t="s">
        <v>33</v>
      </c>
      <c r="C20" s="6">
        <v>45937</v>
      </c>
      <c r="D20" s="5">
        <v>2025</v>
      </c>
      <c r="E20" s="5" t="s">
        <v>34</v>
      </c>
      <c r="F20" s="7" t="s">
        <v>7</v>
      </c>
      <c r="G20" s="5" t="s">
        <v>80</v>
      </c>
    </row>
    <row r="21" spans="1:7" ht="26.25" thickBot="1" x14ac:dyDescent="0.3">
      <c r="A21" s="4">
        <v>20</v>
      </c>
      <c r="B21" s="5" t="s">
        <v>35</v>
      </c>
      <c r="C21" s="6">
        <v>45929</v>
      </c>
      <c r="D21" s="5">
        <v>2025</v>
      </c>
      <c r="E21" s="5" t="s">
        <v>9</v>
      </c>
      <c r="F21" s="7" t="s">
        <v>7</v>
      </c>
      <c r="G21" s="5" t="s">
        <v>80</v>
      </c>
    </row>
    <row r="22" spans="1:7" ht="26.25" thickBot="1" x14ac:dyDescent="0.3">
      <c r="A22" s="4">
        <v>21</v>
      </c>
      <c r="B22" s="5" t="s">
        <v>36</v>
      </c>
      <c r="C22" s="6">
        <v>45917</v>
      </c>
      <c r="D22" s="5">
        <v>2025</v>
      </c>
      <c r="E22" s="5" t="s">
        <v>9</v>
      </c>
      <c r="F22" s="7" t="s">
        <v>7</v>
      </c>
      <c r="G22" s="5" t="s">
        <v>80</v>
      </c>
    </row>
    <row r="23" spans="1:7" ht="26.25" thickBot="1" x14ac:dyDescent="0.3">
      <c r="A23" s="4">
        <v>22</v>
      </c>
      <c r="B23" s="5" t="s">
        <v>37</v>
      </c>
      <c r="C23" s="6">
        <v>45911</v>
      </c>
      <c r="D23" s="5">
        <v>2025</v>
      </c>
      <c r="E23" s="5" t="s">
        <v>9</v>
      </c>
      <c r="F23" s="7" t="s">
        <v>7</v>
      </c>
      <c r="G23" s="5" t="s">
        <v>80</v>
      </c>
    </row>
    <row r="24" spans="1:7" ht="26.25" thickBot="1" x14ac:dyDescent="0.3">
      <c r="A24" s="4">
        <v>23</v>
      </c>
      <c r="B24" s="5" t="s">
        <v>38</v>
      </c>
      <c r="C24" s="6">
        <v>45912</v>
      </c>
      <c r="D24" s="5">
        <v>2025</v>
      </c>
      <c r="E24" s="5" t="s">
        <v>9</v>
      </c>
      <c r="F24" s="7" t="s">
        <v>7</v>
      </c>
      <c r="G24" s="5" t="s">
        <v>80</v>
      </c>
    </row>
    <row r="25" spans="1:7" ht="26.25" thickBot="1" x14ac:dyDescent="0.3">
      <c r="A25" s="4">
        <v>24</v>
      </c>
      <c r="B25" s="5" t="s">
        <v>39</v>
      </c>
      <c r="C25" s="6">
        <v>46225</v>
      </c>
      <c r="D25" s="5">
        <v>2026</v>
      </c>
      <c r="E25" s="5" t="s">
        <v>6</v>
      </c>
      <c r="F25" s="7" t="s">
        <v>11</v>
      </c>
      <c r="G25" s="5" t="s">
        <v>80</v>
      </c>
    </row>
    <row r="26" spans="1:7" ht="26.25" thickBot="1" x14ac:dyDescent="0.3">
      <c r="A26" s="4">
        <v>25</v>
      </c>
      <c r="B26" s="5" t="s">
        <v>40</v>
      </c>
      <c r="C26" s="6">
        <v>46224</v>
      </c>
      <c r="D26" s="5">
        <v>2026</v>
      </c>
      <c r="E26" s="5" t="s">
        <v>6</v>
      </c>
      <c r="F26" s="7" t="s">
        <v>11</v>
      </c>
      <c r="G26" s="5" t="s">
        <v>80</v>
      </c>
    </row>
    <row r="27" spans="1:7" ht="26.25" thickBot="1" x14ac:dyDescent="0.3">
      <c r="A27" s="4">
        <v>26</v>
      </c>
      <c r="B27" s="5" t="s">
        <v>41</v>
      </c>
      <c r="C27" s="6">
        <v>46217</v>
      </c>
      <c r="D27" s="5">
        <v>2026</v>
      </c>
      <c r="E27" s="5" t="s">
        <v>6</v>
      </c>
      <c r="F27" s="7" t="s">
        <v>11</v>
      </c>
      <c r="G27" s="5" t="s">
        <v>80</v>
      </c>
    </row>
    <row r="28" spans="1:7" ht="26.25" thickBot="1" x14ac:dyDescent="0.3">
      <c r="A28" s="4">
        <v>27</v>
      </c>
      <c r="B28" s="5" t="s">
        <v>42</v>
      </c>
      <c r="C28" s="6">
        <v>46216</v>
      </c>
      <c r="D28" s="5">
        <v>2026</v>
      </c>
      <c r="E28" s="5" t="s">
        <v>6</v>
      </c>
      <c r="F28" s="7" t="s">
        <v>7</v>
      </c>
      <c r="G28" s="5" t="s">
        <v>80</v>
      </c>
    </row>
    <row r="29" spans="1:7" ht="26.25" thickBot="1" x14ac:dyDescent="0.3">
      <c r="A29" s="4">
        <v>28</v>
      </c>
      <c r="B29" s="5" t="s">
        <v>43</v>
      </c>
      <c r="C29" s="6">
        <v>45897</v>
      </c>
      <c r="D29" s="5">
        <v>2025</v>
      </c>
      <c r="E29" s="5" t="s">
        <v>13</v>
      </c>
      <c r="F29" s="7" t="s">
        <v>7</v>
      </c>
      <c r="G29" s="5" t="s">
        <v>80</v>
      </c>
    </row>
    <row r="30" spans="1:7" ht="26.25" thickBot="1" x14ac:dyDescent="0.3">
      <c r="A30" s="4">
        <v>29</v>
      </c>
      <c r="B30" s="5" t="s">
        <v>44</v>
      </c>
      <c r="C30" s="6">
        <v>46213</v>
      </c>
      <c r="D30" s="5">
        <v>2026</v>
      </c>
      <c r="E30" s="5" t="s">
        <v>6</v>
      </c>
      <c r="F30" s="7" t="s">
        <v>11</v>
      </c>
      <c r="G30" s="5" t="s">
        <v>80</v>
      </c>
    </row>
    <row r="31" spans="1:7" ht="26.25" thickBot="1" x14ac:dyDescent="0.3">
      <c r="A31" s="4">
        <v>30</v>
      </c>
      <c r="B31" s="5" t="s">
        <v>45</v>
      </c>
      <c r="C31" s="6">
        <v>45896</v>
      </c>
      <c r="D31" s="5">
        <v>2025</v>
      </c>
      <c r="E31" s="5" t="s">
        <v>13</v>
      </c>
      <c r="F31" s="7" t="s">
        <v>7</v>
      </c>
      <c r="G31" s="5" t="s">
        <v>80</v>
      </c>
    </row>
    <row r="32" spans="1:7" ht="26.25" thickBot="1" x14ac:dyDescent="0.3">
      <c r="A32" s="4">
        <v>31</v>
      </c>
      <c r="B32" s="5" t="s">
        <v>46</v>
      </c>
      <c r="C32" s="6">
        <v>46205</v>
      </c>
      <c r="D32" s="5">
        <v>2026</v>
      </c>
      <c r="E32" s="5" t="s">
        <v>6</v>
      </c>
      <c r="F32" s="7" t="s">
        <v>7</v>
      </c>
      <c r="G32" s="5" t="s">
        <v>80</v>
      </c>
    </row>
    <row r="33" spans="1:7" ht="26.25" thickBot="1" x14ac:dyDescent="0.3">
      <c r="A33" s="4">
        <v>32</v>
      </c>
      <c r="B33" s="5" t="s">
        <v>47</v>
      </c>
      <c r="C33" s="6">
        <v>45888</v>
      </c>
      <c r="D33" s="5">
        <v>2025</v>
      </c>
      <c r="E33" s="5" t="s">
        <v>13</v>
      </c>
      <c r="F33" s="7" t="s">
        <v>7</v>
      </c>
      <c r="G33" s="5" t="s">
        <v>80</v>
      </c>
    </row>
    <row r="34" spans="1:7" ht="26.25" thickBot="1" x14ac:dyDescent="0.3">
      <c r="A34" s="4">
        <v>33</v>
      </c>
      <c r="B34" s="5" t="s">
        <v>48</v>
      </c>
      <c r="C34" s="6">
        <v>45883</v>
      </c>
      <c r="D34" s="5">
        <v>2025</v>
      </c>
      <c r="E34" s="5" t="s">
        <v>13</v>
      </c>
      <c r="F34" s="7" t="s">
        <v>7</v>
      </c>
      <c r="G34" s="5" t="s">
        <v>80</v>
      </c>
    </row>
    <row r="35" spans="1:7" ht="26.25" thickBot="1" x14ac:dyDescent="0.3">
      <c r="A35" s="4">
        <v>34</v>
      </c>
      <c r="B35" s="5" t="s">
        <v>49</v>
      </c>
      <c r="C35" s="6">
        <v>46185</v>
      </c>
      <c r="D35" s="5">
        <v>2026</v>
      </c>
      <c r="E35" s="5" t="s">
        <v>24</v>
      </c>
      <c r="F35" s="7" t="s">
        <v>7</v>
      </c>
      <c r="G35" s="5" t="s">
        <v>80</v>
      </c>
    </row>
    <row r="36" spans="1:7" ht="26.25" thickBot="1" x14ac:dyDescent="0.3">
      <c r="A36" s="4">
        <v>35</v>
      </c>
      <c r="B36" s="5" t="s">
        <v>50</v>
      </c>
      <c r="C36" s="6">
        <v>45859</v>
      </c>
      <c r="D36" s="5">
        <v>2025</v>
      </c>
      <c r="E36" s="5" t="s">
        <v>6</v>
      </c>
      <c r="F36" s="7" t="s">
        <v>7</v>
      </c>
      <c r="G36" s="5" t="s">
        <v>80</v>
      </c>
    </row>
    <row r="37" spans="1:7" ht="26.25" thickBot="1" x14ac:dyDescent="0.3">
      <c r="A37" s="4">
        <v>36</v>
      </c>
      <c r="B37" s="5" t="s">
        <v>51</v>
      </c>
      <c r="C37" s="6">
        <v>46182</v>
      </c>
      <c r="D37" s="5">
        <v>2026</v>
      </c>
      <c r="E37" s="5" t="s">
        <v>24</v>
      </c>
      <c r="F37" s="7" t="s">
        <v>7</v>
      </c>
      <c r="G37" s="5" t="s">
        <v>80</v>
      </c>
    </row>
    <row r="38" spans="1:7" ht="26.25" thickBot="1" x14ac:dyDescent="0.3">
      <c r="A38" s="4">
        <v>37</v>
      </c>
      <c r="B38" s="5" t="s">
        <v>52</v>
      </c>
      <c r="C38" s="6">
        <v>46181</v>
      </c>
      <c r="D38" s="5">
        <v>2026</v>
      </c>
      <c r="E38" s="5" t="s">
        <v>24</v>
      </c>
      <c r="F38" s="7" t="s">
        <v>7</v>
      </c>
      <c r="G38" s="5" t="s">
        <v>80</v>
      </c>
    </row>
    <row r="39" spans="1:7" ht="26.25" thickBot="1" x14ac:dyDescent="0.3">
      <c r="A39" s="4">
        <v>38</v>
      </c>
      <c r="B39" s="5" t="s">
        <v>53</v>
      </c>
      <c r="C39" s="6">
        <v>46178</v>
      </c>
      <c r="D39" s="5">
        <v>2026</v>
      </c>
      <c r="E39" s="5" t="s">
        <v>24</v>
      </c>
      <c r="F39" s="7" t="s">
        <v>7</v>
      </c>
      <c r="G39" s="5" t="s">
        <v>80</v>
      </c>
    </row>
    <row r="40" spans="1:7" ht="26.25" thickBot="1" x14ac:dyDescent="0.3">
      <c r="A40" s="4">
        <v>39</v>
      </c>
      <c r="B40" s="5" t="s">
        <v>54</v>
      </c>
      <c r="C40" s="6">
        <v>46165</v>
      </c>
      <c r="D40" s="5">
        <v>2026</v>
      </c>
      <c r="E40" s="5" t="s">
        <v>15</v>
      </c>
      <c r="F40" s="7" t="s">
        <v>7</v>
      </c>
      <c r="G40" s="5" t="s">
        <v>80</v>
      </c>
    </row>
    <row r="41" spans="1:7" ht="26.25" thickBot="1" x14ac:dyDescent="0.3">
      <c r="A41" s="4">
        <v>40</v>
      </c>
      <c r="B41" s="5" t="s">
        <v>55</v>
      </c>
      <c r="C41" s="6">
        <v>46161</v>
      </c>
      <c r="D41" s="5">
        <v>2026</v>
      </c>
      <c r="E41" s="5" t="s">
        <v>15</v>
      </c>
      <c r="F41" s="7" t="s">
        <v>7</v>
      </c>
      <c r="G41" s="5" t="s">
        <v>80</v>
      </c>
    </row>
    <row r="42" spans="1:7" ht="26.25" thickBot="1" x14ac:dyDescent="0.3">
      <c r="A42" s="4">
        <v>41</v>
      </c>
      <c r="B42" s="5" t="s">
        <v>56</v>
      </c>
      <c r="C42" s="6">
        <v>46147</v>
      </c>
      <c r="D42" s="5">
        <v>2026</v>
      </c>
      <c r="E42" s="5" t="s">
        <v>15</v>
      </c>
      <c r="F42" s="7" t="s">
        <v>7</v>
      </c>
      <c r="G42" s="5" t="s">
        <v>80</v>
      </c>
    </row>
    <row r="43" spans="1:7" ht="26.25" thickBot="1" x14ac:dyDescent="0.3">
      <c r="A43" s="4">
        <v>42</v>
      </c>
      <c r="B43" s="5" t="s">
        <v>57</v>
      </c>
      <c r="C43" s="6">
        <v>46147</v>
      </c>
      <c r="D43" s="5">
        <v>2026</v>
      </c>
      <c r="E43" s="5" t="s">
        <v>15</v>
      </c>
      <c r="F43" s="7" t="s">
        <v>7</v>
      </c>
      <c r="G43" s="5" t="s">
        <v>80</v>
      </c>
    </row>
    <row r="44" spans="1:7" ht="26.25" thickBot="1" x14ac:dyDescent="0.3">
      <c r="A44" s="4">
        <v>43</v>
      </c>
      <c r="B44" s="5" t="s">
        <v>58</v>
      </c>
      <c r="C44" s="6">
        <v>46147</v>
      </c>
      <c r="D44" s="5">
        <v>2026</v>
      </c>
      <c r="E44" s="5" t="s">
        <v>15</v>
      </c>
      <c r="F44" s="7" t="s">
        <v>7</v>
      </c>
      <c r="G44" s="5" t="s">
        <v>80</v>
      </c>
    </row>
    <row r="45" spans="1:7" ht="26.25" thickBot="1" x14ac:dyDescent="0.3">
      <c r="A45" s="4">
        <v>44</v>
      </c>
      <c r="B45" s="5" t="s">
        <v>59</v>
      </c>
      <c r="C45" s="6">
        <v>45809</v>
      </c>
      <c r="D45" s="5">
        <v>2025</v>
      </c>
      <c r="E45" s="5" t="s">
        <v>24</v>
      </c>
      <c r="F45" s="7" t="s">
        <v>7</v>
      </c>
      <c r="G45" s="5" t="s">
        <v>80</v>
      </c>
    </row>
    <row r="46" spans="1:7" ht="26.25" thickBot="1" x14ac:dyDescent="0.3">
      <c r="A46" s="4">
        <v>45</v>
      </c>
      <c r="B46" s="5" t="s">
        <v>60</v>
      </c>
      <c r="C46" s="6">
        <v>45803</v>
      </c>
      <c r="D46" s="5">
        <v>2025</v>
      </c>
      <c r="E46" s="5" t="s">
        <v>15</v>
      </c>
      <c r="F46" s="7" t="s">
        <v>7</v>
      </c>
      <c r="G46" s="5" t="s">
        <v>80</v>
      </c>
    </row>
    <row r="47" spans="1:7" ht="26.25" thickBot="1" x14ac:dyDescent="0.3">
      <c r="A47" s="4">
        <v>46</v>
      </c>
      <c r="B47" s="5" t="s">
        <v>61</v>
      </c>
      <c r="C47" s="6">
        <v>45803</v>
      </c>
      <c r="D47" s="5">
        <v>2025</v>
      </c>
      <c r="E47" s="5" t="s">
        <v>15</v>
      </c>
      <c r="F47" s="7" t="s">
        <v>7</v>
      </c>
      <c r="G47" s="5" t="s">
        <v>80</v>
      </c>
    </row>
    <row r="48" spans="1:7" ht="26.25" thickBot="1" x14ac:dyDescent="0.3">
      <c r="A48" s="4">
        <v>47</v>
      </c>
      <c r="B48" s="5" t="s">
        <v>62</v>
      </c>
      <c r="C48" s="6">
        <v>45800</v>
      </c>
      <c r="D48" s="5">
        <v>2025</v>
      </c>
      <c r="E48" s="5" t="s">
        <v>15</v>
      </c>
      <c r="F48" s="7" t="s">
        <v>7</v>
      </c>
      <c r="G48" s="5" t="s">
        <v>80</v>
      </c>
    </row>
    <row r="49" spans="1:7" ht="26.25" thickBot="1" x14ac:dyDescent="0.3">
      <c r="A49" s="4">
        <v>48</v>
      </c>
      <c r="B49" s="5" t="s">
        <v>63</v>
      </c>
      <c r="C49" s="6">
        <v>45799</v>
      </c>
      <c r="D49" s="5">
        <v>2025</v>
      </c>
      <c r="E49" s="5" t="s">
        <v>15</v>
      </c>
      <c r="F49" s="7" t="s">
        <v>7</v>
      </c>
      <c r="G49" s="5" t="s">
        <v>80</v>
      </c>
    </row>
    <row r="50" spans="1:7" ht="26.25" thickBot="1" x14ac:dyDescent="0.3">
      <c r="A50" s="4">
        <v>49</v>
      </c>
      <c r="B50" s="5" t="s">
        <v>64</v>
      </c>
      <c r="C50" s="6">
        <v>45799</v>
      </c>
      <c r="D50" s="5">
        <v>2025</v>
      </c>
      <c r="E50" s="5" t="s">
        <v>15</v>
      </c>
      <c r="F50" s="7" t="s">
        <v>7</v>
      </c>
      <c r="G50" s="5" t="s">
        <v>80</v>
      </c>
    </row>
    <row r="51" spans="1:7" ht="26.25" thickBot="1" x14ac:dyDescent="0.3">
      <c r="A51" s="4">
        <v>50</v>
      </c>
      <c r="B51" s="5" t="s">
        <v>65</v>
      </c>
      <c r="C51" s="6">
        <v>45784</v>
      </c>
      <c r="D51" s="5">
        <v>2025</v>
      </c>
      <c r="E51" s="5" t="s">
        <v>15</v>
      </c>
      <c r="F51" s="7" t="s">
        <v>7</v>
      </c>
      <c r="G51" s="5" t="s">
        <v>80</v>
      </c>
    </row>
    <row r="52" spans="1:7" ht="26.25" thickBot="1" x14ac:dyDescent="0.3">
      <c r="A52" s="4">
        <v>51</v>
      </c>
      <c r="B52" s="5" t="s">
        <v>66</v>
      </c>
      <c r="C52" s="6">
        <v>45783</v>
      </c>
      <c r="D52" s="5">
        <v>2025</v>
      </c>
      <c r="E52" s="5" t="s">
        <v>15</v>
      </c>
      <c r="F52" s="7" t="s">
        <v>7</v>
      </c>
      <c r="G52" s="5" t="s">
        <v>80</v>
      </c>
    </row>
    <row r="53" spans="1:7" ht="26.25" thickBot="1" x14ac:dyDescent="0.3">
      <c r="A53" s="4">
        <v>52</v>
      </c>
      <c r="B53" s="5" t="s">
        <v>67</v>
      </c>
      <c r="C53" s="6">
        <v>45776</v>
      </c>
      <c r="D53" s="5">
        <v>2025</v>
      </c>
      <c r="E53" s="5" t="s">
        <v>19</v>
      </c>
      <c r="F53" s="7" t="s">
        <v>7</v>
      </c>
      <c r="G53" s="5" t="s">
        <v>80</v>
      </c>
    </row>
    <row r="54" spans="1:7" ht="26.25" thickBot="1" x14ac:dyDescent="0.3">
      <c r="A54" s="4">
        <v>53</v>
      </c>
      <c r="B54" s="5" t="s">
        <v>68</v>
      </c>
      <c r="C54" s="6">
        <v>46094</v>
      </c>
      <c r="D54" s="5">
        <v>2026</v>
      </c>
      <c r="E54" s="5" t="s">
        <v>28</v>
      </c>
      <c r="F54" s="7" t="s">
        <v>7</v>
      </c>
      <c r="G54" s="5" t="s">
        <v>80</v>
      </c>
    </row>
    <row r="55" spans="1:7" ht="26.25" thickBot="1" x14ac:dyDescent="0.3">
      <c r="A55" s="4">
        <v>54</v>
      </c>
      <c r="B55" s="5" t="s">
        <v>69</v>
      </c>
      <c r="C55" s="6">
        <v>46089</v>
      </c>
      <c r="D55" s="5">
        <v>2026</v>
      </c>
      <c r="E55" s="5" t="s">
        <v>28</v>
      </c>
      <c r="F55" s="7" t="s">
        <v>7</v>
      </c>
      <c r="G55" s="5" t="s">
        <v>80</v>
      </c>
    </row>
    <row r="56" spans="1:7" ht="26.25" thickBot="1" x14ac:dyDescent="0.3">
      <c r="A56" s="4">
        <v>55</v>
      </c>
      <c r="B56" s="5" t="s">
        <v>70</v>
      </c>
      <c r="C56" s="6">
        <v>46084</v>
      </c>
      <c r="D56" s="5">
        <v>2026</v>
      </c>
      <c r="E56" s="5" t="s">
        <v>28</v>
      </c>
      <c r="F56" s="7" t="s">
        <v>7</v>
      </c>
      <c r="G56" s="5" t="s">
        <v>80</v>
      </c>
    </row>
    <row r="57" spans="1:7" ht="26.25" thickBot="1" x14ac:dyDescent="0.3">
      <c r="A57" s="4">
        <v>56</v>
      </c>
      <c r="B57" s="5" t="s">
        <v>71</v>
      </c>
      <c r="C57" s="6">
        <v>46078</v>
      </c>
      <c r="D57" s="5">
        <v>2026</v>
      </c>
      <c r="E57" s="5" t="s">
        <v>72</v>
      </c>
      <c r="F57" s="7" t="s">
        <v>7</v>
      </c>
      <c r="G57" s="5" t="s">
        <v>80</v>
      </c>
    </row>
    <row r="58" spans="1:7" ht="26.25" thickBot="1" x14ac:dyDescent="0.3">
      <c r="A58" s="4">
        <v>57</v>
      </c>
      <c r="B58" s="5" t="s">
        <v>73</v>
      </c>
      <c r="C58" s="6">
        <v>46064</v>
      </c>
      <c r="D58" s="5">
        <v>2026</v>
      </c>
      <c r="E58" s="5" t="s">
        <v>72</v>
      </c>
      <c r="F58" s="7" t="s">
        <v>7</v>
      </c>
      <c r="G58" s="5" t="s">
        <v>80</v>
      </c>
    </row>
    <row r="59" spans="1:7" ht="26.25" thickBot="1" x14ac:dyDescent="0.3">
      <c r="A59" s="4">
        <v>58</v>
      </c>
      <c r="B59" s="5" t="s">
        <v>74</v>
      </c>
      <c r="C59" s="6">
        <v>46062</v>
      </c>
      <c r="D59" s="5">
        <v>2026</v>
      </c>
      <c r="E59" s="5" t="s">
        <v>72</v>
      </c>
      <c r="F59" s="7" t="s">
        <v>7</v>
      </c>
      <c r="G59" s="5" t="s">
        <v>80</v>
      </c>
    </row>
    <row r="60" spans="1:7" ht="26.25" thickBot="1" x14ac:dyDescent="0.3">
      <c r="A60" s="8">
        <v>59</v>
      </c>
      <c r="B60" s="9" t="s">
        <v>75</v>
      </c>
      <c r="C60" s="10">
        <v>46044</v>
      </c>
      <c r="D60" s="9">
        <v>2026</v>
      </c>
      <c r="E60" s="9" t="s">
        <v>76</v>
      </c>
      <c r="F60" s="11" t="s">
        <v>7</v>
      </c>
      <c r="G60" s="5" t="s">
        <v>80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417462-568E-4795-9540-2084E4072D00}">
  <dimension ref="A1:F61"/>
  <sheetViews>
    <sheetView workbookViewId="0">
      <selection activeCell="G26" sqref="G26"/>
    </sheetView>
  </sheetViews>
  <sheetFormatPr baseColWidth="10" defaultRowHeight="15" x14ac:dyDescent="0.25"/>
  <cols>
    <col min="1" max="1" width="36.140625" style="13" customWidth="1"/>
    <col min="2" max="5" width="18.140625" style="13" customWidth="1"/>
    <col min="6" max="6" width="11.42578125" style="13"/>
  </cols>
  <sheetData>
    <row r="1" spans="1:5" ht="21" x14ac:dyDescent="0.35">
      <c r="A1" s="14" t="s">
        <v>81</v>
      </c>
    </row>
    <row r="2" spans="1:5" x14ac:dyDescent="0.25">
      <c r="A2" s="15" t="s">
        <v>82</v>
      </c>
    </row>
    <row r="4" spans="1:5" ht="15.75" x14ac:dyDescent="0.25">
      <c r="A4" s="16" t="s">
        <v>83</v>
      </c>
    </row>
    <row r="5" spans="1:5" x14ac:dyDescent="0.25">
      <c r="A5" s="18" t="s">
        <v>84</v>
      </c>
      <c r="B5" s="20">
        <f>COUNTA(Tabla1[Número de ingreso])</f>
        <v>59</v>
      </c>
    </row>
    <row r="6" spans="1:5" x14ac:dyDescent="0.25">
      <c r="A6" s="18" t="s">
        <v>85</v>
      </c>
      <c r="B6" s="20">
        <f>B17</f>
        <v>53</v>
      </c>
    </row>
    <row r="7" spans="1:5" x14ac:dyDescent="0.25">
      <c r="A7" s="18" t="s">
        <v>86</v>
      </c>
      <c r="B7" s="20">
        <f>C17</f>
        <v>6</v>
      </c>
    </row>
    <row r="8" spans="1:5" x14ac:dyDescent="0.25">
      <c r="A8" s="18" t="s">
        <v>87</v>
      </c>
      <c r="B8" s="21">
        <f>IFERROR(B6/B5,0)</f>
        <v>0.89830508474576276</v>
      </c>
    </row>
    <row r="9" spans="1:5" x14ac:dyDescent="0.25">
      <c r="A9" s="18" t="s">
        <v>88</v>
      </c>
      <c r="B9" s="22">
        <f>MIN(Tabla1[Fecha consignada])</f>
        <v>45775</v>
      </c>
    </row>
    <row r="10" spans="1:5" x14ac:dyDescent="0.25">
      <c r="A10" s="18" t="s">
        <v>89</v>
      </c>
      <c r="B10" s="22">
        <f>MAX(Tabla1[Fecha consignada])</f>
        <v>46245</v>
      </c>
    </row>
    <row r="11" spans="1:5" x14ac:dyDescent="0.25">
      <c r="A11" s="18" t="s">
        <v>90</v>
      </c>
      <c r="B11" s="23">
        <f>IFERROR(B5/COUNT(A27:A43),0)</f>
        <v>3.4705882352941178</v>
      </c>
    </row>
    <row r="13" spans="1:5" ht="15.75" x14ac:dyDescent="0.25">
      <c r="A13" s="16" t="s">
        <v>91</v>
      </c>
    </row>
    <row r="14" spans="1:5" ht="30" customHeight="1" x14ac:dyDescent="0.25">
      <c r="A14" s="17" t="s">
        <v>92</v>
      </c>
      <c r="B14" s="17" t="s">
        <v>7</v>
      </c>
      <c r="C14" s="17" t="s">
        <v>11</v>
      </c>
      <c r="D14" s="17" t="s">
        <v>93</v>
      </c>
      <c r="E14" s="17" t="s">
        <v>94</v>
      </c>
    </row>
    <row r="15" spans="1:5" x14ac:dyDescent="0.25">
      <c r="A15" s="24">
        <v>2025</v>
      </c>
      <c r="B15" s="25">
        <f>COUNTIFS(Tabla1[Año consignado],$A15,Tabla1[Estado en fuente],B$14)</f>
        <v>32</v>
      </c>
      <c r="C15" s="25">
        <f>COUNTIFS(Tabla1[Año consignado],$A15,Tabla1[Estado en fuente],C$14)</f>
        <v>0</v>
      </c>
      <c r="D15" s="25">
        <f>SUM(B15:C15)</f>
        <v>32</v>
      </c>
      <c r="E15" s="27">
        <f>IFERROR(D15/$D$17,0)</f>
        <v>0.5423728813559322</v>
      </c>
    </row>
    <row r="16" spans="1:5" x14ac:dyDescent="0.25">
      <c r="A16" s="24">
        <v>2026</v>
      </c>
      <c r="B16" s="25">
        <f>COUNTIFS(Tabla1[Año consignado],$A16,Tabla1[Estado en fuente],B$14)</f>
        <v>21</v>
      </c>
      <c r="C16" s="25">
        <f>COUNTIFS(Tabla1[Año consignado],$A16,Tabla1[Estado en fuente],C$14)</f>
        <v>6</v>
      </c>
      <c r="D16" s="25">
        <f>SUM(B16:C16)</f>
        <v>27</v>
      </c>
      <c r="E16" s="27">
        <f>IFERROR(D16/$D$17,0)</f>
        <v>0.4576271186440678</v>
      </c>
    </row>
    <row r="17" spans="1:5" x14ac:dyDescent="0.25">
      <c r="A17" s="19" t="s">
        <v>93</v>
      </c>
      <c r="B17" s="26">
        <f>SUM(B15:B16)</f>
        <v>53</v>
      </c>
      <c r="C17" s="26">
        <f>SUM(C15:C16)</f>
        <v>6</v>
      </c>
      <c r="D17" s="26">
        <f>SUM(D15:D16)</f>
        <v>59</v>
      </c>
      <c r="E17" s="28">
        <f>SUM(E15:E16)</f>
        <v>1</v>
      </c>
    </row>
    <row r="19" spans="1:5" ht="15.75" x14ac:dyDescent="0.25">
      <c r="A19" s="16" t="s">
        <v>95</v>
      </c>
    </row>
    <row r="20" spans="1:5" x14ac:dyDescent="0.25">
      <c r="A20" s="17" t="s">
        <v>78</v>
      </c>
      <c r="B20" s="17" t="s">
        <v>96</v>
      </c>
      <c r="C20" s="17" t="s">
        <v>94</v>
      </c>
    </row>
    <row r="21" spans="1:5" x14ac:dyDescent="0.25">
      <c r="A21" s="13" t="s">
        <v>80</v>
      </c>
      <c r="B21" s="29">
        <f>COUNTIFS(Tabla1[Medio],$A21)</f>
        <v>58</v>
      </c>
      <c r="C21" s="27">
        <f>IFERROR(B21/$B$23,0)</f>
        <v>0.98305084745762716</v>
      </c>
    </row>
    <row r="22" spans="1:5" x14ac:dyDescent="0.25">
      <c r="A22" s="13" t="s">
        <v>79</v>
      </c>
      <c r="B22" s="29">
        <f>COUNTIFS(Tabla1[Medio],$A22)</f>
        <v>1</v>
      </c>
      <c r="C22" s="27">
        <f>IFERROR(B22/$B$23,0)</f>
        <v>1.6949152542372881E-2</v>
      </c>
    </row>
    <row r="23" spans="1:5" x14ac:dyDescent="0.25">
      <c r="A23" s="19" t="s">
        <v>93</v>
      </c>
      <c r="B23" s="30">
        <f>SUM(B21:B22)</f>
        <v>59</v>
      </c>
      <c r="C23" s="28">
        <f>SUM(C21:C22)</f>
        <v>1</v>
      </c>
    </row>
    <row r="25" spans="1:5" ht="15.75" x14ac:dyDescent="0.25">
      <c r="A25" s="16" t="s">
        <v>97</v>
      </c>
    </row>
    <row r="26" spans="1:5" ht="45" x14ac:dyDescent="0.25">
      <c r="A26" s="17" t="s">
        <v>3</v>
      </c>
      <c r="B26" s="17" t="s">
        <v>7</v>
      </c>
      <c r="C26" s="17" t="s">
        <v>11</v>
      </c>
      <c r="D26" s="17" t="s">
        <v>93</v>
      </c>
    </row>
    <row r="27" spans="1:5" x14ac:dyDescent="0.25">
      <c r="A27" s="31">
        <f>EOMONTH(MIN(Tabla1[Fecha consignada]),-1)+1</f>
        <v>45748</v>
      </c>
      <c r="B27" s="25">
        <f>COUNTIFS(Tabla1[Fecha consignada],"&gt;="&amp;$A27,Tabla1[Fecha consignada],"&lt;="&amp;EOMONTH($A27,0),Tabla1[Estado en fuente],B$26)</f>
        <v>4</v>
      </c>
      <c r="C27" s="25">
        <f>COUNTIFS(Tabla1[Fecha consignada],"&gt;="&amp;$A27,Tabla1[Fecha consignada],"&lt;="&amp;EOMONTH($A27,0),Tabla1[Estado en fuente],C$26)</f>
        <v>0</v>
      </c>
      <c r="D27" s="25">
        <f>SUM(B27:C27)</f>
        <v>4</v>
      </c>
    </row>
    <row r="28" spans="1:5" x14ac:dyDescent="0.25">
      <c r="A28" s="31">
        <f>EDATE(A27,1)</f>
        <v>45778</v>
      </c>
      <c r="B28" s="25">
        <f>COUNTIFS(Tabla1[Fecha consignada],"&gt;="&amp;$A28,Tabla1[Fecha consignada],"&lt;="&amp;EOMONTH($A28,0),Tabla1[Estado en fuente],B$26)</f>
        <v>9</v>
      </c>
      <c r="C28" s="25">
        <f>COUNTIFS(Tabla1[Fecha consignada],"&gt;="&amp;$A28,Tabla1[Fecha consignada],"&lt;="&amp;EOMONTH($A28,0),Tabla1[Estado en fuente],C$26)</f>
        <v>0</v>
      </c>
      <c r="D28" s="25">
        <f t="shared" ref="D28:D43" si="0">SUM(B28:C28)</f>
        <v>9</v>
      </c>
    </row>
    <row r="29" spans="1:5" x14ac:dyDescent="0.25">
      <c r="A29" s="31">
        <f t="shared" ref="A29:A43" si="1">EDATE(A28,1)</f>
        <v>45809</v>
      </c>
      <c r="B29" s="25">
        <f>COUNTIFS(Tabla1[Fecha consignada],"&gt;="&amp;$A29,Tabla1[Fecha consignada],"&lt;="&amp;EOMONTH($A29,0),Tabla1[Estado en fuente],B$26)</f>
        <v>1</v>
      </c>
      <c r="C29" s="25">
        <f>COUNTIFS(Tabla1[Fecha consignada],"&gt;="&amp;$A29,Tabla1[Fecha consignada],"&lt;="&amp;EOMONTH($A29,0),Tabla1[Estado en fuente],C$26)</f>
        <v>0</v>
      </c>
      <c r="D29" s="25">
        <f t="shared" si="0"/>
        <v>1</v>
      </c>
    </row>
    <row r="30" spans="1:5" x14ac:dyDescent="0.25">
      <c r="A30" s="31">
        <f t="shared" si="1"/>
        <v>45839</v>
      </c>
      <c r="B30" s="25">
        <f>COUNTIFS(Tabla1[Fecha consignada],"&gt;="&amp;$A30,Tabla1[Fecha consignada],"&lt;="&amp;EOMONTH($A30,0),Tabla1[Estado en fuente],B$26)</f>
        <v>4</v>
      </c>
      <c r="C30" s="25">
        <f>COUNTIFS(Tabla1[Fecha consignada],"&gt;="&amp;$A30,Tabla1[Fecha consignada],"&lt;="&amp;EOMONTH($A30,0),Tabla1[Estado en fuente],C$26)</f>
        <v>0</v>
      </c>
      <c r="D30" s="25">
        <f t="shared" si="0"/>
        <v>4</v>
      </c>
    </row>
    <row r="31" spans="1:5" x14ac:dyDescent="0.25">
      <c r="A31" s="31">
        <f t="shared" si="1"/>
        <v>45870</v>
      </c>
      <c r="B31" s="25">
        <f>COUNTIFS(Tabla1[Fecha consignada],"&gt;="&amp;$A31,Tabla1[Fecha consignada],"&lt;="&amp;EOMONTH($A31,0),Tabla1[Estado en fuente],B$26)</f>
        <v>6</v>
      </c>
      <c r="C31" s="25">
        <f>COUNTIFS(Tabla1[Fecha consignada],"&gt;="&amp;$A31,Tabla1[Fecha consignada],"&lt;="&amp;EOMONTH($A31,0),Tabla1[Estado en fuente],C$26)</f>
        <v>0</v>
      </c>
      <c r="D31" s="25">
        <f t="shared" si="0"/>
        <v>6</v>
      </c>
    </row>
    <row r="32" spans="1:5" x14ac:dyDescent="0.25">
      <c r="A32" s="31">
        <f t="shared" si="1"/>
        <v>45901</v>
      </c>
      <c r="B32" s="25">
        <f>COUNTIFS(Tabla1[Fecha consignada],"&gt;="&amp;$A32,Tabla1[Fecha consignada],"&lt;="&amp;EOMONTH($A32,0),Tabla1[Estado en fuente],B$26)</f>
        <v>5</v>
      </c>
      <c r="C32" s="25">
        <f>COUNTIFS(Tabla1[Fecha consignada],"&gt;="&amp;$A32,Tabla1[Fecha consignada],"&lt;="&amp;EOMONTH($A32,0),Tabla1[Estado en fuente],C$26)</f>
        <v>0</v>
      </c>
      <c r="D32" s="25">
        <f t="shared" si="0"/>
        <v>5</v>
      </c>
    </row>
    <row r="33" spans="1:4" x14ac:dyDescent="0.25">
      <c r="A33" s="31">
        <f t="shared" si="1"/>
        <v>45931</v>
      </c>
      <c r="B33" s="25">
        <f>COUNTIFS(Tabla1[Fecha consignada],"&gt;="&amp;$A33,Tabla1[Fecha consignada],"&lt;="&amp;EOMONTH($A33,0),Tabla1[Estado en fuente],B$26)</f>
        <v>1</v>
      </c>
      <c r="C33" s="25">
        <f>COUNTIFS(Tabla1[Fecha consignada],"&gt;="&amp;$A33,Tabla1[Fecha consignada],"&lt;="&amp;EOMONTH($A33,0),Tabla1[Estado en fuente],C$26)</f>
        <v>0</v>
      </c>
      <c r="D33" s="25">
        <f t="shared" si="0"/>
        <v>1</v>
      </c>
    </row>
    <row r="34" spans="1:4" x14ac:dyDescent="0.25">
      <c r="A34" s="31">
        <f t="shared" si="1"/>
        <v>45962</v>
      </c>
      <c r="B34" s="25">
        <f>COUNTIFS(Tabla1[Fecha consignada],"&gt;="&amp;$A34,Tabla1[Fecha consignada],"&lt;="&amp;EOMONTH($A34,0),Tabla1[Estado en fuente],B$26)</f>
        <v>2</v>
      </c>
      <c r="C34" s="25">
        <f>COUNTIFS(Tabla1[Fecha consignada],"&gt;="&amp;$A34,Tabla1[Fecha consignada],"&lt;="&amp;EOMONTH($A34,0),Tabla1[Estado en fuente],C$26)</f>
        <v>0</v>
      </c>
      <c r="D34" s="25">
        <f t="shared" si="0"/>
        <v>2</v>
      </c>
    </row>
    <row r="35" spans="1:4" x14ac:dyDescent="0.25">
      <c r="A35" s="31">
        <f t="shared" si="1"/>
        <v>45992</v>
      </c>
      <c r="B35" s="25">
        <f>COUNTIFS(Tabla1[Fecha consignada],"&gt;="&amp;$A35,Tabla1[Fecha consignada],"&lt;="&amp;EOMONTH($A35,0),Tabla1[Estado en fuente],B$26)</f>
        <v>0</v>
      </c>
      <c r="C35" s="25">
        <f>COUNTIFS(Tabla1[Fecha consignada],"&gt;="&amp;$A35,Tabla1[Fecha consignada],"&lt;="&amp;EOMONTH($A35,0),Tabla1[Estado en fuente],C$26)</f>
        <v>0</v>
      </c>
      <c r="D35" s="25">
        <f t="shared" si="0"/>
        <v>0</v>
      </c>
    </row>
    <row r="36" spans="1:4" x14ac:dyDescent="0.25">
      <c r="A36" s="31">
        <f t="shared" si="1"/>
        <v>46023</v>
      </c>
      <c r="B36" s="25">
        <f>COUNTIFS(Tabla1[Fecha consignada],"&gt;="&amp;$A36,Tabla1[Fecha consignada],"&lt;="&amp;EOMONTH($A36,0),Tabla1[Estado en fuente],B$26)</f>
        <v>1</v>
      </c>
      <c r="C36" s="25">
        <f>COUNTIFS(Tabla1[Fecha consignada],"&gt;="&amp;$A36,Tabla1[Fecha consignada],"&lt;="&amp;EOMONTH($A36,0),Tabla1[Estado en fuente],C$26)</f>
        <v>0</v>
      </c>
      <c r="D36" s="25">
        <f t="shared" si="0"/>
        <v>1</v>
      </c>
    </row>
    <row r="37" spans="1:4" x14ac:dyDescent="0.25">
      <c r="A37" s="31">
        <f t="shared" si="1"/>
        <v>46054</v>
      </c>
      <c r="B37" s="25">
        <f>COUNTIFS(Tabla1[Fecha consignada],"&gt;="&amp;$A37,Tabla1[Fecha consignada],"&lt;="&amp;EOMONTH($A37,0),Tabla1[Estado en fuente],B$26)</f>
        <v>3</v>
      </c>
      <c r="C37" s="25">
        <f>COUNTIFS(Tabla1[Fecha consignada],"&gt;="&amp;$A37,Tabla1[Fecha consignada],"&lt;="&amp;EOMONTH($A37,0),Tabla1[Estado en fuente],C$26)</f>
        <v>0</v>
      </c>
      <c r="D37" s="25">
        <f t="shared" si="0"/>
        <v>3</v>
      </c>
    </row>
    <row r="38" spans="1:4" x14ac:dyDescent="0.25">
      <c r="A38" s="31">
        <f t="shared" si="1"/>
        <v>46082</v>
      </c>
      <c r="B38" s="25">
        <f>COUNTIFS(Tabla1[Fecha consignada],"&gt;="&amp;$A38,Tabla1[Fecha consignada],"&lt;="&amp;EOMONTH($A38,0),Tabla1[Estado en fuente],B$26)</f>
        <v>4</v>
      </c>
      <c r="C38" s="25">
        <f>COUNTIFS(Tabla1[Fecha consignada],"&gt;="&amp;$A38,Tabla1[Fecha consignada],"&lt;="&amp;EOMONTH($A38,0),Tabla1[Estado en fuente],C$26)</f>
        <v>0</v>
      </c>
      <c r="D38" s="25">
        <f t="shared" si="0"/>
        <v>4</v>
      </c>
    </row>
    <row r="39" spans="1:4" x14ac:dyDescent="0.25">
      <c r="A39" s="31">
        <f t="shared" si="1"/>
        <v>46113</v>
      </c>
      <c r="B39" s="25">
        <f>COUNTIFS(Tabla1[Fecha consignada],"&gt;="&amp;$A39,Tabla1[Fecha consignada],"&lt;="&amp;EOMONTH($A39,0),Tabla1[Estado en fuente],B$26)</f>
        <v>0</v>
      </c>
      <c r="C39" s="25">
        <f>COUNTIFS(Tabla1[Fecha consignada],"&gt;="&amp;$A39,Tabla1[Fecha consignada],"&lt;="&amp;EOMONTH($A39,0),Tabla1[Estado en fuente],C$26)</f>
        <v>0</v>
      </c>
      <c r="D39" s="25">
        <f t="shared" si="0"/>
        <v>0</v>
      </c>
    </row>
    <row r="40" spans="1:4" x14ac:dyDescent="0.25">
      <c r="A40" s="31">
        <f t="shared" si="1"/>
        <v>46143</v>
      </c>
      <c r="B40" s="25">
        <f>COUNTIFS(Tabla1[Fecha consignada],"&gt;="&amp;$A40,Tabla1[Fecha consignada],"&lt;="&amp;EOMONTH($A40,0),Tabla1[Estado en fuente],B$26)</f>
        <v>5</v>
      </c>
      <c r="C40" s="25">
        <f>COUNTIFS(Tabla1[Fecha consignada],"&gt;="&amp;$A40,Tabla1[Fecha consignada],"&lt;="&amp;EOMONTH($A40,0),Tabla1[Estado en fuente],C$26)</f>
        <v>0</v>
      </c>
      <c r="D40" s="25">
        <f t="shared" si="0"/>
        <v>5</v>
      </c>
    </row>
    <row r="41" spans="1:4" x14ac:dyDescent="0.25">
      <c r="A41" s="31">
        <f t="shared" si="1"/>
        <v>46174</v>
      </c>
      <c r="B41" s="25">
        <f>COUNTIFS(Tabla1[Fecha consignada],"&gt;="&amp;$A41,Tabla1[Fecha consignada],"&lt;="&amp;EOMONTH($A41,0),Tabla1[Estado en fuente],B$26)</f>
        <v>6</v>
      </c>
      <c r="C41" s="25">
        <f>COUNTIFS(Tabla1[Fecha consignada],"&gt;="&amp;$A41,Tabla1[Fecha consignada],"&lt;="&amp;EOMONTH($A41,0),Tabla1[Estado en fuente],C$26)</f>
        <v>0</v>
      </c>
      <c r="D41" s="25">
        <f t="shared" si="0"/>
        <v>6</v>
      </c>
    </row>
    <row r="42" spans="1:4" x14ac:dyDescent="0.25">
      <c r="A42" s="31">
        <f t="shared" si="1"/>
        <v>46204</v>
      </c>
      <c r="B42" s="25">
        <f>COUNTIFS(Tabla1[Fecha consignada],"&gt;="&amp;$A42,Tabla1[Fecha consignada],"&lt;="&amp;EOMONTH($A42,0),Tabla1[Estado en fuente],B$26)</f>
        <v>2</v>
      </c>
      <c r="C42" s="25">
        <f>COUNTIFS(Tabla1[Fecha consignada],"&gt;="&amp;$A42,Tabla1[Fecha consignada],"&lt;="&amp;EOMONTH($A42,0),Tabla1[Estado en fuente],C$26)</f>
        <v>5</v>
      </c>
      <c r="D42" s="25">
        <f t="shared" si="0"/>
        <v>7</v>
      </c>
    </row>
    <row r="43" spans="1:4" x14ac:dyDescent="0.25">
      <c r="A43" s="31">
        <f t="shared" si="1"/>
        <v>46235</v>
      </c>
      <c r="B43" s="25">
        <f>COUNTIFS(Tabla1[Fecha consignada],"&gt;="&amp;$A43,Tabla1[Fecha consignada],"&lt;="&amp;EOMONTH($A43,0),Tabla1[Estado en fuente],B$26)</f>
        <v>0</v>
      </c>
      <c r="C43" s="25">
        <f>COUNTIFS(Tabla1[Fecha consignada],"&gt;="&amp;$A43,Tabla1[Fecha consignada],"&lt;="&amp;EOMONTH($A43,0),Tabla1[Estado en fuente],C$26)</f>
        <v>1</v>
      </c>
      <c r="D43" s="25">
        <f t="shared" si="0"/>
        <v>1</v>
      </c>
    </row>
    <row r="44" spans="1:4" x14ac:dyDescent="0.25">
      <c r="A44" s="19" t="s">
        <v>93</v>
      </c>
      <c r="B44" s="26">
        <f>SUM(B27:B43)</f>
        <v>53</v>
      </c>
      <c r="C44" s="26">
        <f>SUM(C27:C43)</f>
        <v>6</v>
      </c>
      <c r="D44" s="26">
        <f>SUM(D27:D43)</f>
        <v>59</v>
      </c>
    </row>
    <row r="46" spans="1:4" ht="15.75" x14ac:dyDescent="0.25">
      <c r="A46" s="16"/>
    </row>
    <row r="47" spans="1:4" x14ac:dyDescent="0.25">
      <c r="A47" s="17"/>
      <c r="B47" s="17"/>
      <c r="C47" s="17"/>
    </row>
    <row r="48" spans="1:4" x14ac:dyDescent="0.25">
      <c r="B48" s="32"/>
      <c r="C48" s="33"/>
    </row>
    <row r="49" spans="1:3" x14ac:dyDescent="0.25">
      <c r="B49" s="32"/>
      <c r="C49" s="33"/>
    </row>
    <row r="50" spans="1:3" x14ac:dyDescent="0.25">
      <c r="B50" s="32"/>
      <c r="C50" s="33"/>
    </row>
    <row r="51" spans="1:3" x14ac:dyDescent="0.25">
      <c r="B51" s="32"/>
      <c r="C51" s="33"/>
    </row>
    <row r="52" spans="1:3" x14ac:dyDescent="0.25">
      <c r="B52" s="32"/>
      <c r="C52" s="33"/>
    </row>
    <row r="53" spans="1:3" x14ac:dyDescent="0.25">
      <c r="B53" s="32"/>
      <c r="C53" s="33"/>
    </row>
    <row r="54" spans="1:3" x14ac:dyDescent="0.25">
      <c r="B54" s="32"/>
      <c r="C54" s="33"/>
    </row>
    <row r="55" spans="1:3" x14ac:dyDescent="0.25">
      <c r="B55" s="32"/>
      <c r="C55" s="33"/>
    </row>
    <row r="56" spans="1:3" x14ac:dyDescent="0.25">
      <c r="B56" s="32"/>
      <c r="C56" s="33"/>
    </row>
    <row r="57" spans="1:3" x14ac:dyDescent="0.25">
      <c r="B57" s="32"/>
      <c r="C57" s="33"/>
    </row>
    <row r="58" spans="1:3" x14ac:dyDescent="0.25">
      <c r="B58" s="32"/>
      <c r="C58" s="33"/>
    </row>
    <row r="59" spans="1:3" x14ac:dyDescent="0.25">
      <c r="B59" s="32"/>
      <c r="C59" s="33"/>
    </row>
    <row r="60" spans="1:3" x14ac:dyDescent="0.25">
      <c r="B60" s="32"/>
      <c r="C60" s="33"/>
    </row>
    <row r="61" spans="1:3" x14ac:dyDescent="0.25">
      <c r="A61" s="15"/>
    </row>
  </sheetData>
  <conditionalFormatting sqref="C48:C60">
    <cfRule type="cellIs" dxfId="0" priority="1" operator="greaterThan">
      <formula>60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BASE</vt:lpstr>
      <vt:lpstr>Tablas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Laura López Pérez</dc:creator>
  <cp:lastModifiedBy>Ana Laura López Pérez</cp:lastModifiedBy>
  <dcterms:created xsi:type="dcterms:W3CDTF">2026-09-30T20:25:18Z</dcterms:created>
  <dcterms:modified xsi:type="dcterms:W3CDTF">2026-09-30T20:30:59Z</dcterms:modified>
</cp:coreProperties>
</file>